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983" activeTab="0"/>
  </bookViews>
  <sheets>
    <sheet name="Calculadora de Bols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11"/>
            <color indexed="55"/>
            <rFont val="Calibri"/>
            <family val="2"/>
          </rPr>
          <t xml:space="preserve">Educação Básica:
</t>
        </r>
        <r>
          <rPr>
            <sz val="11"/>
            <color indexed="55"/>
            <rFont val="Calibri"/>
            <family val="2"/>
          </rPr>
          <t xml:space="preserve">Art. 13, III, da Lei 12.101/2009.
</t>
        </r>
        <r>
          <rPr>
            <b/>
            <sz val="11"/>
            <color indexed="55"/>
            <rFont val="Calibri"/>
            <family val="2"/>
          </rPr>
          <t xml:space="preserve">Educação Superior com Prouni:
</t>
        </r>
        <r>
          <rPr>
            <sz val="11"/>
            <color indexed="55"/>
            <rFont val="Calibri"/>
            <family val="2"/>
          </rPr>
          <t xml:space="preserve">Art. 13-A, §3º, da Lei 12.101/2009.
</t>
        </r>
        <r>
          <rPr>
            <b/>
            <sz val="11"/>
            <color indexed="55"/>
            <rFont val="Calibri"/>
            <family val="2"/>
          </rPr>
          <t xml:space="preserve">Educação Superior sem Prouni:
</t>
        </r>
        <r>
          <rPr>
            <sz val="11"/>
            <color indexed="55"/>
            <rFont val="Calibri"/>
            <family val="2"/>
          </rPr>
          <t>Art. 13-B, caput, da Lei 12.101/2009.</t>
        </r>
      </text>
    </comment>
    <comment ref="A5" authorId="0">
      <text>
        <r>
          <rPr>
            <b/>
            <sz val="11"/>
            <color indexed="55"/>
            <rFont val="Calibri"/>
            <family val="2"/>
          </rPr>
          <t>Educação Básica:</t>
        </r>
        <r>
          <rPr>
            <sz val="11"/>
            <color indexed="55"/>
            <rFont val="Calibri"/>
            <family val="2"/>
          </rPr>
          <t xml:space="preserve">
Art. 13, §4º, I, da Lei 12.101/2009.</t>
        </r>
      </text>
    </comment>
    <comment ref="A6" authorId="0">
      <text>
        <r>
          <rPr>
            <b/>
            <sz val="11"/>
            <color indexed="55"/>
            <rFont val="Calibri"/>
            <family val="2"/>
          </rPr>
          <t>Educação Básica:</t>
        </r>
        <r>
          <rPr>
            <sz val="11"/>
            <color indexed="55"/>
            <rFont val="Calibri"/>
            <family val="2"/>
          </rPr>
          <t xml:space="preserve">
Art. 13, §4º, II, da Lei 12.101/2009.</t>
        </r>
      </text>
    </comment>
    <comment ref="A10" authorId="0">
      <text>
        <r>
          <rPr>
            <b/>
            <sz val="11"/>
            <color indexed="55"/>
            <rFont val="Calibri"/>
            <family val="2"/>
          </rPr>
          <t>Para todos os níveis de ensino.</t>
        </r>
        <r>
          <rPr>
            <sz val="11"/>
            <color indexed="55"/>
            <rFont val="Calibri"/>
            <family val="2"/>
          </rPr>
          <t xml:space="preserve">
Alunos que não se enquadram no perfil socioeconômico da Lei 12.101/2009 ou da Lei 11.096/2005, mas são alunos bolsistas 100%.
Art. 13-C, caput, da Lei 12.101/2009.</t>
        </r>
      </text>
    </comment>
    <comment ref="A12" authorId="0">
      <text>
        <r>
          <rPr>
            <b/>
            <sz val="11"/>
            <color indexed="55"/>
            <rFont val="Calibri"/>
            <family val="2"/>
          </rPr>
          <t>Para todos os níveis de ensino:</t>
        </r>
        <r>
          <rPr>
            <sz val="11"/>
            <color indexed="55"/>
            <rFont val="Calibri"/>
            <family val="2"/>
          </rPr>
          <t xml:space="preserve">
Art. 13-C, §2º, da Lei 12.101/2009.</t>
        </r>
      </text>
    </comment>
    <comment ref="A14" authorId="0">
      <text>
        <r>
          <rPr>
            <b/>
            <sz val="11"/>
            <color indexed="55"/>
            <rFont val="Calibri"/>
            <family val="2"/>
          </rPr>
          <t>Educação Básica:</t>
        </r>
        <r>
          <rPr>
            <sz val="11"/>
            <color indexed="55"/>
            <rFont val="Calibri"/>
            <family val="2"/>
          </rPr>
          <t xml:space="preserve">
Art. 13, §1º, II, da Lei 12.101/2009.
</t>
        </r>
        <r>
          <rPr>
            <b/>
            <sz val="11"/>
            <color indexed="55"/>
            <rFont val="Calibri"/>
            <family val="2"/>
          </rPr>
          <t>Educação Superior com Prouni:</t>
        </r>
        <r>
          <rPr>
            <sz val="11"/>
            <color indexed="55"/>
            <rFont val="Calibri"/>
            <family val="2"/>
          </rPr>
          <t xml:space="preserve">
Art. 13-A, caput, da Lei 12.101/2009.
</t>
        </r>
        <r>
          <rPr>
            <b/>
            <sz val="11"/>
            <color indexed="55"/>
            <rFont val="Calibri"/>
            <family val="2"/>
          </rPr>
          <t>Educação Superior sem Prouni:</t>
        </r>
        <r>
          <rPr>
            <sz val="11"/>
            <color indexed="55"/>
            <rFont val="Calibri"/>
            <family val="2"/>
          </rPr>
          <t xml:space="preserve">
Art. 13-B, §1º, II, da Lei 12.101/2009.</t>
        </r>
      </text>
    </comment>
    <comment ref="A19" authorId="0">
      <text>
        <r>
          <rPr>
            <b/>
            <sz val="11"/>
            <color indexed="55"/>
            <rFont val="Calibri"/>
            <family val="2"/>
          </rPr>
          <t>Para todos os níveis de ensino:</t>
        </r>
        <r>
          <rPr>
            <sz val="11"/>
            <color indexed="55"/>
            <rFont val="Calibri"/>
            <family val="2"/>
          </rPr>
          <t xml:space="preserve">
Alunos que não se enquadram no perfil socioeconômico da Lei 12.101/2009 ou da Lei 11.096/2005, mas são alunos bolsistas parciais.</t>
        </r>
      </text>
    </comment>
    <comment ref="A29" authorId="0">
      <text>
        <r>
          <rPr>
            <b/>
            <sz val="11"/>
            <color indexed="55"/>
            <rFont val="Calibri"/>
            <family val="2"/>
          </rPr>
          <t>Educação Básica:</t>
        </r>
        <r>
          <rPr>
            <sz val="11"/>
            <color indexed="55"/>
            <rFont val="Calibri"/>
            <family val="2"/>
          </rPr>
          <t xml:space="preserve">
Art. 13, §2º e 3º, da Lei 12.101/2009.
</t>
        </r>
        <r>
          <rPr>
            <b/>
            <sz val="11"/>
            <color indexed="55"/>
            <rFont val="Calibri"/>
            <family val="2"/>
          </rPr>
          <t>Educação Superior com Prouni:</t>
        </r>
        <r>
          <rPr>
            <sz val="11"/>
            <color indexed="55"/>
            <rFont val="Calibri"/>
            <family val="2"/>
          </rPr>
          <t xml:space="preserve">
Art. 13-A, caput, da Lei 12.101/2009.
</t>
        </r>
        <r>
          <rPr>
            <b/>
            <sz val="11"/>
            <color indexed="55"/>
            <rFont val="Calibri"/>
            <family val="2"/>
          </rPr>
          <t>Educação Superior sem Prouni:</t>
        </r>
        <r>
          <rPr>
            <sz val="11"/>
            <color indexed="55"/>
            <rFont val="Calibri"/>
            <family val="2"/>
          </rPr>
          <t xml:space="preserve">
Art. 13-B, §2º, da Lei 12.101/2009.</t>
        </r>
      </text>
    </comment>
    <comment ref="A32" authorId="0">
      <text>
        <r>
          <rPr>
            <b/>
            <sz val="11"/>
            <color indexed="55"/>
            <rFont val="Calibri"/>
            <family val="2"/>
          </rPr>
          <t>Educação Básica:</t>
        </r>
        <r>
          <rPr>
            <sz val="11"/>
            <color indexed="55"/>
            <rFont val="Calibri"/>
            <family val="2"/>
          </rPr>
          <t xml:space="preserve">
Art. 13, III, da Lei 12.101/2009.
</t>
        </r>
        <r>
          <rPr>
            <b/>
            <sz val="11"/>
            <color indexed="55"/>
            <rFont val="Calibri"/>
            <family val="2"/>
          </rPr>
          <t>Educação Superior com Prouni:</t>
        </r>
        <r>
          <rPr>
            <sz val="11"/>
            <color indexed="55"/>
            <rFont val="Calibri"/>
            <family val="2"/>
          </rPr>
          <t xml:space="preserve">
Art. 13-A, caput, da Lei 12.101/2009.
</t>
        </r>
        <r>
          <rPr>
            <b/>
            <sz val="11"/>
            <color indexed="55"/>
            <rFont val="Calibri"/>
            <family val="2"/>
          </rPr>
          <t>Educação Superior sem Prouni:</t>
        </r>
        <r>
          <rPr>
            <sz val="11"/>
            <color indexed="55"/>
            <rFont val="Calibri"/>
            <family val="2"/>
          </rPr>
          <t xml:space="preserve">
Art. 13-B, caput, da Lei 12.101/2009.</t>
        </r>
      </text>
    </comment>
    <comment ref="A33" authorId="0">
      <text>
        <r>
          <rPr>
            <b/>
            <sz val="11"/>
            <color indexed="55"/>
            <rFont val="Calibri"/>
            <family val="2"/>
          </rPr>
          <t>Educação Básica:</t>
        </r>
        <r>
          <rPr>
            <sz val="11"/>
            <color indexed="55"/>
            <rFont val="Calibri"/>
            <family val="2"/>
          </rPr>
          <t xml:space="preserve">
Art. 13, §1º, I, da Lei 12.101/2009.
</t>
        </r>
        <r>
          <rPr>
            <b/>
            <sz val="11"/>
            <color indexed="55"/>
            <rFont val="Calibri"/>
            <family val="2"/>
          </rPr>
          <t>Educação Superior com Prouni:</t>
        </r>
        <r>
          <rPr>
            <sz val="11"/>
            <color indexed="55"/>
            <rFont val="Calibri"/>
            <family val="2"/>
          </rPr>
          <t xml:space="preserve">
Art. 13-A, caput, da Lei 12.101/2009.
</t>
        </r>
        <r>
          <rPr>
            <b/>
            <sz val="11"/>
            <color indexed="55"/>
            <rFont val="Calibri"/>
            <family val="2"/>
          </rPr>
          <t>Educação Superior sem Prouni:</t>
        </r>
        <r>
          <rPr>
            <sz val="11"/>
            <color indexed="55"/>
            <rFont val="Calibri"/>
            <family val="2"/>
          </rPr>
          <t xml:space="preserve">
Art. 13-B, §1º, I, da Lei 12.101/2009.</t>
        </r>
      </text>
    </comment>
    <comment ref="A11" authorId="0">
      <text>
        <r>
          <rPr>
            <b/>
            <sz val="11"/>
            <color indexed="55"/>
            <rFont val="Calibri"/>
            <family val="2"/>
          </rPr>
          <t>Educação Superior com e sem Prouni:</t>
        </r>
        <r>
          <rPr>
            <sz val="11"/>
            <color indexed="55"/>
            <rFont val="Calibri"/>
            <family val="2"/>
          </rPr>
          <t xml:space="preserve">
Art. 13-C, §1º, da Lei 12.101/2009.</t>
        </r>
      </text>
    </comment>
    <comment ref="A7" authorId="0">
      <text>
        <r>
          <rPr>
            <b/>
            <sz val="9"/>
            <color indexed="55"/>
            <rFont val="Segoe UI"/>
            <family val="2"/>
          </rPr>
          <t xml:space="preserve">Educação Superior com Prouni:
</t>
        </r>
        <r>
          <rPr>
            <sz val="11"/>
            <color rgb="FF000000"/>
            <rFont val="Calibri"/>
            <family val="2"/>
          </rPr>
          <t>Art. 13-A, caput, da Lei 12.101/2009.</t>
        </r>
      </text>
    </comment>
    <comment ref="A8" authorId="0">
      <text>
        <r>
          <rPr>
            <b/>
            <sz val="11"/>
            <color indexed="55"/>
            <rFont val="Calibri"/>
            <family val="2"/>
          </rPr>
          <t>Educação Superior com Prouni:</t>
        </r>
        <r>
          <rPr>
            <sz val="11"/>
            <color indexed="55"/>
            <rFont val="Calibri"/>
            <family val="2"/>
          </rPr>
          <t xml:space="preserve">
Art. 13-A, §2º, da Lei 12.101/2009.</t>
        </r>
      </text>
    </comment>
    <comment ref="A15" authorId="0">
      <text>
        <r>
          <rPr>
            <b/>
            <sz val="11"/>
            <color indexed="55"/>
            <rFont val="Calibri"/>
            <family val="2"/>
          </rPr>
          <t>Educação Superior com Prouni:</t>
        </r>
        <r>
          <rPr>
            <sz val="11"/>
            <color indexed="55"/>
            <rFont val="Calibri"/>
            <family val="2"/>
          </rPr>
          <t xml:space="preserve">
Art. 13-A, caput, da Lei 12.101/2009.</t>
        </r>
      </text>
    </comment>
    <comment ref="A16" authorId="0">
      <text>
        <r>
          <rPr>
            <b/>
            <sz val="11"/>
            <color indexed="55"/>
            <rFont val="Calibri"/>
            <family val="2"/>
          </rPr>
          <t>Educação Superior com Prouni:</t>
        </r>
        <r>
          <rPr>
            <sz val="11"/>
            <color indexed="55"/>
            <rFont val="Calibri"/>
            <family val="2"/>
          </rPr>
          <t xml:space="preserve">
Art. 13-A, §2º, da Lei 12.101/2009.</t>
        </r>
      </text>
    </comment>
  </commentList>
</comments>
</file>

<file path=xl/sharedStrings.xml><?xml version="1.0" encoding="utf-8"?>
<sst xmlns="http://schemas.openxmlformats.org/spreadsheetml/2006/main" count="52" uniqueCount="52">
  <si>
    <t>Educação Básica</t>
  </si>
  <si>
    <t>Total de alunos matriculados (a)</t>
  </si>
  <si>
    <t>Alunos bolsa integral (Lei 12.101/2009)</t>
  </si>
  <si>
    <t>Io</t>
  </si>
  <si>
    <t>Alunos bolsa integral e com deficiência (Lei 12.101/2009)</t>
  </si>
  <si>
    <t>Id</t>
  </si>
  <si>
    <t>Alunos bolsa integral e em tempo integral (Lei 12.101/2009)</t>
  </si>
  <si>
    <t>It</t>
  </si>
  <si>
    <t>Número total de alunos com bolsa integral (Lei 12.101/2009)</t>
  </si>
  <si>
    <t>I</t>
  </si>
  <si>
    <t>Outras bolsas integrais (b)</t>
  </si>
  <si>
    <t>N</t>
  </si>
  <si>
    <t>Alunos bolsa parcial de 50% (Lei 12.101/2009)</t>
  </si>
  <si>
    <t>P</t>
  </si>
  <si>
    <t>Numero total de bolsas integrais equivalentes</t>
  </si>
  <si>
    <t>B</t>
  </si>
  <si>
    <t>Outras bolsas parciais</t>
  </si>
  <si>
    <t>Cálculo dos benefícios complementares</t>
  </si>
  <si>
    <t>Montante dos custos realizados pela entidade com os benefícios complementares</t>
  </si>
  <si>
    <t>Vbc</t>
  </si>
  <si>
    <t>Receita Bruta anual de Mensalidades</t>
  </si>
  <si>
    <t>M</t>
  </si>
  <si>
    <t>Total de alunos matriculados excluindo-se os inadimplentes</t>
  </si>
  <si>
    <t>A</t>
  </si>
  <si>
    <t>Valor de referência utilizado para conversão dos benefícios complementares</t>
  </si>
  <si>
    <t>Vr</t>
  </si>
  <si>
    <t>Bolsas integrais convertidas em benefícios complementares</t>
  </si>
  <si>
    <t>Limite de benefícios complementares (até 25% do máximo de bolsas integrais)</t>
  </si>
  <si>
    <t>Número de benefícios complementares utilizado no cálculo</t>
  </si>
  <si>
    <t>Bc</t>
  </si>
  <si>
    <t>Art. 13</t>
  </si>
  <si>
    <t>Quantidade mínima de bolsas 1/9</t>
  </si>
  <si>
    <t>Alunos bolsa integral (Lei 11.096/2005 - PROUNI)</t>
  </si>
  <si>
    <t>Ipro</t>
  </si>
  <si>
    <t>Alunos bolsa integral (Pós-graduação strictu sensu) (Lei 12.101/2009)</t>
  </si>
  <si>
    <t>Ipg</t>
  </si>
  <si>
    <t>Alunos matriculados em cursos que não sejam de graduação ou sequencial de formação específica regulares (c)</t>
  </si>
  <si>
    <t>Alunos inadimplentes (d)</t>
  </si>
  <si>
    <t>Po</t>
  </si>
  <si>
    <t>Alunos bolsa parcial de 50% (Lei 11.096/2005 - PROUNI)</t>
  </si>
  <si>
    <t>Ppro</t>
  </si>
  <si>
    <t>Alunos bolsa parcial de 50% (Pós-graduação strictu sensu) (Lei 12.101/2009)</t>
  </si>
  <si>
    <t>Ppg</t>
  </si>
  <si>
    <t>Número total de alunos com bolsa parcial de 50% (Lei 12.101/2009)</t>
  </si>
  <si>
    <t>Art. 13-A</t>
  </si>
  <si>
    <t>Alunos Pagantes: (a) - (b) - (c) - (d)</t>
  </si>
  <si>
    <t>Art. 13-B</t>
  </si>
  <si>
    <t>Quantidade mínima de bolsas 1/5 (Educação Superior sem Prouni 1/4)</t>
  </si>
  <si>
    <t>Verificação do atendimento das proporções de bolsas de estudo</t>
  </si>
  <si>
    <r>
      <t>Educação Superior
(</t>
    </r>
    <r>
      <rPr>
        <b/>
        <sz val="10"/>
        <color indexed="14"/>
        <rFont val="Calibri"/>
        <family val="2"/>
      </rPr>
      <t>COM adesão ao PROUNI</t>
    </r>
    <r>
      <rPr>
        <b/>
        <sz val="11"/>
        <color indexed="14"/>
        <rFont val="Calibri"/>
        <family val="2"/>
      </rPr>
      <t>)</t>
    </r>
  </si>
  <si>
    <r>
      <t>Educação Superior
(</t>
    </r>
    <r>
      <rPr>
        <b/>
        <sz val="10"/>
        <color indexed="14"/>
        <rFont val="Calibri"/>
        <family val="2"/>
      </rPr>
      <t>SEM adesão ao PROUNI</t>
    </r>
    <r>
      <rPr>
        <b/>
        <sz val="11"/>
        <color indexed="14"/>
        <rFont val="Calibri"/>
        <family val="2"/>
      </rPr>
      <t>)</t>
    </r>
  </si>
  <si>
    <t>Lei 12.101 de 2009 (alterada pela Lei 12.868 de 2013)
Portaria Normativa MEC nº 15 de 2017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</si>
</sst>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&quot;R$ &quot;#,##0.00;&quot;-R$ &quot;#,##0.00"/>
    <numFmt numFmtId="167" formatCode="0.000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4"/>
      <color indexed="14"/>
      <name val="Calibri"/>
      <family val="2"/>
    </font>
    <font>
      <b/>
      <sz val="11"/>
      <color indexed="14"/>
      <name val="Calibri"/>
      <family val="2"/>
    </font>
    <font>
      <b/>
      <sz val="11"/>
      <color indexed="55"/>
      <name val="Calibri"/>
      <family val="2"/>
    </font>
    <font>
      <b/>
      <sz val="11"/>
      <name val="Calibri"/>
      <family val="2"/>
    </font>
    <font>
      <b/>
      <sz val="9"/>
      <color indexed="55"/>
      <name val="Segoe UI"/>
      <family val="2"/>
    </font>
    <font>
      <sz val="10"/>
      <color indexed="55"/>
      <name val="Calibri"/>
      <family val="2"/>
    </font>
    <font>
      <b/>
      <sz val="10"/>
      <color indexed="14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0" fillId="0" borderId="0" applyBorder="0" applyProtection="0">
      <alignment/>
    </xf>
  </cellStyleXfs>
  <cellXfs count="78">
    <xf numFmtId="0" fontId="0" fillId="0" borderId="0" xfId="0" applyAlignment="1">
      <alignment/>
    </xf>
    <xf numFmtId="0" fontId="37" fillId="33" borderId="10" xfId="0" applyFont="1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 indent="1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wrapText="1"/>
      <protection/>
    </xf>
    <xf numFmtId="165" fontId="5" fillId="33" borderId="10" xfId="60" applyNumberFormat="1" applyFont="1" applyFill="1" applyBorder="1" applyAlignment="1" applyProtection="1">
      <alignment horizontal="center" wrapText="1"/>
      <protection/>
    </xf>
    <xf numFmtId="0" fontId="37" fillId="34" borderId="10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left" wrapText="1" indent="3"/>
      <protection/>
    </xf>
    <xf numFmtId="0" fontId="0" fillId="35" borderId="12" xfId="0" applyFont="1" applyFill="1" applyBorder="1" applyAlignment="1" applyProtection="1">
      <alignment horizontal="center"/>
      <protection/>
    </xf>
    <xf numFmtId="165" fontId="0" fillId="35" borderId="12" xfId="60" applyNumberFormat="1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165" fontId="0" fillId="33" borderId="10" xfId="60" applyNumberFormat="1" applyFont="1" applyFill="1" applyBorder="1" applyAlignment="1" applyProtection="1">
      <alignment horizontal="center" wrapText="1"/>
      <protection locked="0"/>
    </xf>
    <xf numFmtId="165" fontId="0" fillId="34" borderId="13" xfId="60" applyNumberFormat="1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 applyProtection="1">
      <alignment horizontal="left" wrapText="1" indent="1"/>
      <protection/>
    </xf>
    <xf numFmtId="0" fontId="0" fillId="34" borderId="14" xfId="0" applyFont="1" applyFill="1" applyBorder="1" applyAlignment="1" applyProtection="1">
      <alignment horizontal="left" wrapText="1" indent="1"/>
      <protection/>
    </xf>
    <xf numFmtId="165" fontId="37" fillId="34" borderId="14" xfId="60" applyNumberFormat="1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 indent="1"/>
      <protection/>
    </xf>
    <xf numFmtId="165" fontId="0" fillId="34" borderId="15" xfId="60" applyNumberFormat="1" applyFont="1" applyFill="1" applyBorder="1" applyAlignment="1" applyProtection="1">
      <alignment horizontal="center" wrapText="1"/>
      <protection/>
    </xf>
    <xf numFmtId="0" fontId="37" fillId="34" borderId="11" xfId="0" applyFont="1" applyFill="1" applyBorder="1" applyAlignment="1" applyProtection="1">
      <alignment wrapText="1"/>
      <protection/>
    </xf>
    <xf numFmtId="165" fontId="37" fillId="34" borderId="15" xfId="60" applyNumberFormat="1" applyFont="1" applyFill="1" applyBorder="1" applyAlignment="1" applyProtection="1">
      <alignment horizontal="center" wrapText="1"/>
      <protection/>
    </xf>
    <xf numFmtId="0" fontId="37" fillId="0" borderId="11" xfId="0" applyFont="1" applyBorder="1" applyAlignment="1" applyProtection="1">
      <alignment wrapText="1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36" borderId="10" xfId="0" applyFont="1" applyFill="1" applyBorder="1" applyAlignment="1" applyProtection="1">
      <alignment vertical="center" wrapText="1"/>
      <protection/>
    </xf>
    <xf numFmtId="0" fontId="37" fillId="36" borderId="10" xfId="0" applyFont="1" applyFill="1" applyBorder="1" applyAlignment="1" applyProtection="1">
      <alignment horizontal="center" vertical="center"/>
      <protection/>
    </xf>
    <xf numFmtId="0" fontId="37" fillId="36" borderId="10" xfId="60" applyNumberFormat="1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 applyProtection="1">
      <alignment wrapText="1"/>
      <protection/>
    </xf>
    <xf numFmtId="0" fontId="0" fillId="36" borderId="13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wrapText="1"/>
      <protection/>
    </xf>
    <xf numFmtId="0" fontId="0" fillId="36" borderId="10" xfId="0" applyFont="1" applyFill="1" applyBorder="1" applyAlignment="1" applyProtection="1">
      <alignment horizontal="center"/>
      <protection/>
    </xf>
    <xf numFmtId="165" fontId="37" fillId="33" borderId="10" xfId="60" applyNumberFormat="1" applyFont="1" applyFill="1" applyBorder="1" applyAlignment="1" applyProtection="1">
      <alignment horizontal="center" wrapText="1"/>
      <protection/>
    </xf>
    <xf numFmtId="165" fontId="0" fillId="35" borderId="15" xfId="60" applyNumberFormat="1" applyFont="1" applyFill="1" applyBorder="1" applyAlignment="1" applyProtection="1">
      <alignment horizontal="center" wrapText="1"/>
      <protection locked="0"/>
    </xf>
    <xf numFmtId="165" fontId="37" fillId="37" borderId="10" xfId="60" applyNumberFormat="1" applyFont="1" applyFill="1" applyBorder="1" applyAlignment="1" applyProtection="1">
      <alignment horizontal="center"/>
      <protection locked="0"/>
    </xf>
    <xf numFmtId="165" fontId="0" fillId="37" borderId="10" xfId="60" applyNumberFormat="1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/>
    </xf>
    <xf numFmtId="165" fontId="0" fillId="34" borderId="10" xfId="60" applyNumberFormat="1" applyFont="1" applyFill="1" applyBorder="1" applyAlignment="1" applyProtection="1">
      <alignment horizontal="center" wrapText="1"/>
      <protection/>
    </xf>
    <xf numFmtId="165" fontId="37" fillId="34" borderId="10" xfId="60" applyNumberFormat="1" applyFont="1" applyFill="1" applyBorder="1" applyAlignment="1" applyProtection="1">
      <alignment horizontal="center" wrapText="1"/>
      <protection/>
    </xf>
    <xf numFmtId="165" fontId="0" fillId="37" borderId="10" xfId="60" applyNumberFormat="1" applyFont="1" applyFill="1" applyBorder="1" applyAlignment="1" applyProtection="1">
      <alignment horizontal="center" vertical="center" wrapText="1"/>
      <protection locked="0"/>
    </xf>
    <xf numFmtId="0" fontId="38" fillId="38" borderId="14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38" fillId="39" borderId="13" xfId="0" applyFont="1" applyFill="1" applyBorder="1" applyAlignment="1" applyProtection="1">
      <alignment horizontal="center" textRotation="90"/>
      <protection/>
    </xf>
    <xf numFmtId="0" fontId="37" fillId="40" borderId="16" xfId="0" applyFont="1" applyFill="1" applyBorder="1" applyAlignment="1" applyProtection="1">
      <alignment horizontal="center"/>
      <protection/>
    </xf>
    <xf numFmtId="0" fontId="0" fillId="41" borderId="16" xfId="0" applyFont="1" applyFill="1" applyBorder="1" applyAlignment="1" applyProtection="1">
      <alignment horizontal="center"/>
      <protection/>
    </xf>
    <xf numFmtId="0" fontId="0" fillId="42" borderId="0" xfId="0" applyFont="1" applyFill="1" applyBorder="1" applyAlignment="1" applyProtection="1">
      <alignment horizontal="center"/>
      <protection/>
    </xf>
    <xf numFmtId="0" fontId="0" fillId="40" borderId="16" xfId="0" applyFont="1" applyFill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41" borderId="17" xfId="0" applyFont="1" applyFill="1" applyBorder="1" applyAlignment="1" applyProtection="1">
      <alignment horizontal="center"/>
      <protection/>
    </xf>
    <xf numFmtId="0" fontId="37" fillId="41" borderId="17" xfId="0" applyFont="1" applyFill="1" applyBorder="1" applyAlignment="1" applyProtection="1">
      <alignment horizontal="center"/>
      <protection/>
    </xf>
    <xf numFmtId="0" fontId="37" fillId="43" borderId="0" xfId="0" applyFont="1" applyFill="1" applyBorder="1" applyAlignment="1" applyProtection="1">
      <alignment horizontal="center"/>
      <protection/>
    </xf>
    <xf numFmtId="0" fontId="37" fillId="44" borderId="16" xfId="0" applyFont="1" applyFill="1" applyBorder="1" applyAlignment="1" applyProtection="1">
      <alignment horizontal="center" vertical="center"/>
      <protection/>
    </xf>
    <xf numFmtId="0" fontId="0" fillId="44" borderId="16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165" fontId="0" fillId="33" borderId="10" xfId="60" applyNumberFormat="1" applyFont="1" applyFill="1" applyBorder="1" applyAlignment="1" applyProtection="1">
      <alignment horizontal="center" wrapText="1"/>
      <protection/>
    </xf>
    <xf numFmtId="165" fontId="37" fillId="0" borderId="12" xfId="60" applyNumberFormat="1" applyFont="1" applyBorder="1" applyAlignment="1" applyProtection="1">
      <alignment horizontal="center" wrapText="1"/>
      <protection/>
    </xf>
    <xf numFmtId="167" fontId="37" fillId="36" borderId="13" xfId="60" applyNumberFormat="1" applyFont="1" applyFill="1" applyBorder="1" applyAlignment="1" applyProtection="1">
      <alignment horizontal="center" wrapText="1"/>
      <protection/>
    </xf>
    <xf numFmtId="167" fontId="37" fillId="36" borderId="10" xfId="60" applyNumberFormat="1" applyFont="1" applyFill="1" applyBorder="1" applyAlignment="1" applyProtection="1">
      <alignment horizontal="center" wrapText="1"/>
      <protection/>
    </xf>
    <xf numFmtId="165" fontId="37" fillId="0" borderId="15" xfId="60" applyNumberFormat="1" applyFont="1" applyBorder="1" applyAlignment="1" applyProtection="1">
      <alignment horizontal="center" wrapText="1"/>
      <protection/>
    </xf>
    <xf numFmtId="0" fontId="38" fillId="38" borderId="18" xfId="0" applyFont="1" applyFill="1" applyBorder="1" applyAlignment="1" applyProtection="1">
      <alignment/>
      <protection/>
    </xf>
    <xf numFmtId="0" fontId="38" fillId="38" borderId="15" xfId="0" applyFont="1" applyFill="1" applyBorder="1" applyAlignment="1" applyProtection="1">
      <alignment horizontal="center" textRotation="90"/>
      <protection/>
    </xf>
    <xf numFmtId="0" fontId="0" fillId="44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38" fillId="39" borderId="13" xfId="0" applyFont="1" applyFill="1" applyBorder="1" applyAlignment="1" applyProtection="1">
      <alignment/>
      <protection/>
    </xf>
    <xf numFmtId="0" fontId="37" fillId="40" borderId="16" xfId="0" applyFont="1" applyFill="1" applyBorder="1" applyAlignment="1" applyProtection="1">
      <alignment/>
      <protection/>
    </xf>
    <xf numFmtId="0" fontId="0" fillId="41" borderId="16" xfId="0" applyFont="1" applyFill="1" applyBorder="1" applyAlignment="1" applyProtection="1">
      <alignment horizontal="left" wrapText="1" indent="1"/>
      <protection/>
    </xf>
    <xf numFmtId="0" fontId="37" fillId="40" borderId="16" xfId="0" applyFont="1" applyFill="1" applyBorder="1" applyAlignment="1" applyProtection="1">
      <alignment wrapText="1"/>
      <protection/>
    </xf>
    <xf numFmtId="0" fontId="0" fillId="44" borderId="16" xfId="0" applyFont="1" applyFill="1" applyBorder="1" applyAlignment="1" applyProtection="1">
      <alignment wrapText="1"/>
      <protection/>
    </xf>
    <xf numFmtId="0" fontId="0" fillId="44" borderId="14" xfId="0" applyFont="1" applyFill="1" applyBorder="1" applyAlignment="1" applyProtection="1">
      <alignment wrapText="1"/>
      <protection/>
    </xf>
    <xf numFmtId="0" fontId="37" fillId="41" borderId="16" xfId="0" applyFont="1" applyFill="1" applyBorder="1" applyAlignment="1" applyProtection="1">
      <alignment wrapText="1"/>
      <protection/>
    </xf>
    <xf numFmtId="0" fontId="37" fillId="44" borderId="16" xfId="0" applyFont="1" applyFill="1" applyBorder="1" applyAlignment="1" applyProtection="1">
      <alignment vertical="center" wrapText="1"/>
      <protection/>
    </xf>
    <xf numFmtId="0" fontId="37" fillId="43" borderId="0" xfId="0" applyFont="1" applyFill="1" applyBorder="1" applyAlignment="1" applyProtection="1">
      <alignment wrapText="1"/>
      <protection/>
    </xf>
    <xf numFmtId="0" fontId="0" fillId="42" borderId="0" xfId="0" applyFont="1" applyFill="1" applyBorder="1" applyAlignment="1" applyProtection="1">
      <alignment horizontal="left" wrapText="1" indent="3"/>
      <protection/>
    </xf>
    <xf numFmtId="166" fontId="39" fillId="37" borderId="10" xfId="60" applyNumberFormat="1" applyFont="1" applyFill="1" applyBorder="1" applyAlignment="1" applyProtection="1">
      <alignment horizontal="center" wrapText="1"/>
      <protection locked="0"/>
    </xf>
    <xf numFmtId="166" fontId="39" fillId="34" borderId="10" xfId="60" applyNumberFormat="1" applyFont="1" applyFill="1" applyBorder="1" applyAlignment="1" applyProtection="1">
      <alignment horizontal="center" wrapText="1"/>
      <protection/>
    </xf>
    <xf numFmtId="0" fontId="0" fillId="37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40" fillId="38" borderId="11" xfId="0" applyFont="1" applyFill="1" applyBorder="1" applyAlignment="1" applyProtection="1">
      <alignment horizontal="center" vertical="center" wrapText="1"/>
      <protection/>
    </xf>
    <xf numFmtId="0" fontId="40" fillId="38" borderId="12" xfId="0" applyFont="1" applyFill="1" applyBorder="1" applyAlignment="1" applyProtection="1">
      <alignment horizontal="center" vertical="center"/>
      <protection/>
    </xf>
    <xf numFmtId="0" fontId="40" fillId="38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name val="Calibri"/>
        <color rgb="FFFF0000"/>
      </font>
    </dxf>
    <dxf>
      <font>
        <name val="Calibri"/>
        <color rgb="FFFF0000"/>
      </font>
    </dxf>
    <dxf>
      <font>
        <name val="Calibri"/>
        <color rgb="FFFF0000"/>
      </font>
    </dxf>
    <dxf>
      <font>
        <name val="Calibri"/>
        <color rgb="FFFF0000"/>
      </font>
    </dxf>
    <dxf>
      <font>
        <name val="Calibri"/>
        <color rgb="FFFF0000"/>
      </font>
    </dxf>
    <dxf>
      <font>
        <name val="Calibri"/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0</xdr:rowOff>
    </xdr:from>
    <xdr:ext cx="7048500" cy="7448550"/>
    <xdr:sp>
      <xdr:nvSpPr>
        <xdr:cNvPr id="1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3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4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5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6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7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8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9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0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1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2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3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4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5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6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7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8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19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0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1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2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3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4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5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6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7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7048500" cy="7448550"/>
    <xdr:sp>
      <xdr:nvSpPr>
        <xdr:cNvPr id="28" name="CustomShape 1" hidden="1"/>
        <xdr:cNvSpPr>
          <a:spLocks/>
        </xdr:cNvSpPr>
      </xdr:nvSpPr>
      <xdr:spPr>
        <a:xfrm>
          <a:off x="28575" y="0"/>
          <a:ext cx="7048500" cy="7448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29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0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1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2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3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4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5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6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7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8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52</xdr:row>
      <xdr:rowOff>28575</xdr:rowOff>
    </xdr:to>
    <xdr:sp fLocksText="0">
      <xdr:nvSpPr>
        <xdr:cNvPr id="39" name="shapetype_202" hidden="1"/>
        <xdr:cNvSpPr txBox="1">
          <a:spLocks noChangeArrowheads="1"/>
        </xdr:cNvSpPr>
      </xdr:nvSpPr>
      <xdr:spPr>
        <a:xfrm>
          <a:off x="0" y="0"/>
          <a:ext cx="10696575" cy="1082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I33"/>
  <sheetViews>
    <sheetView showGridLines="0" tabSelected="1" zoomScalePageLayoutView="0" workbookViewId="0" topLeftCell="A1">
      <selection activeCell="E11" sqref="E11"/>
    </sheetView>
  </sheetViews>
  <sheetFormatPr defaultColWidth="9.140625" defaultRowHeight="15"/>
  <cols>
    <col min="1" max="1" width="81.140625" style="0" customWidth="1"/>
    <col min="2" max="2" width="0.5625" style="0" customWidth="1"/>
    <col min="3" max="3" width="5.00390625" style="0" customWidth="1"/>
    <col min="4" max="4" width="0.5625" style="0" customWidth="1"/>
    <col min="5" max="5" width="22.8515625" style="0" customWidth="1"/>
    <col min="6" max="6" width="0.5625" style="0" customWidth="1"/>
    <col min="7" max="7" width="22.8515625" style="0" customWidth="1"/>
    <col min="8" max="8" width="0.5625" style="0" customWidth="1"/>
    <col min="9" max="9" width="22.8515625" style="0" customWidth="1"/>
    <col min="10" max="16384" width="8.421875" style="0" customWidth="1"/>
  </cols>
  <sheetData>
    <row r="1" spans="1:9" ht="45.75" customHeight="1">
      <c r="A1" s="75" t="s">
        <v>51</v>
      </c>
      <c r="B1" s="76"/>
      <c r="C1" s="76"/>
      <c r="D1" s="76"/>
      <c r="E1" s="76"/>
      <c r="F1" s="76"/>
      <c r="G1" s="76"/>
      <c r="H1" s="76"/>
      <c r="I1" s="77"/>
    </row>
    <row r="2" spans="1:9" ht="45">
      <c r="A2" s="57"/>
      <c r="B2" s="61"/>
      <c r="C2" s="58"/>
      <c r="D2" s="40"/>
      <c r="E2" s="38" t="s">
        <v>0</v>
      </c>
      <c r="G2" s="38" t="s">
        <v>49</v>
      </c>
      <c r="I2" s="38" t="s">
        <v>50</v>
      </c>
    </row>
    <row r="3" spans="1:9" ht="15">
      <c r="A3" s="1" t="s">
        <v>1</v>
      </c>
      <c r="B3" s="62"/>
      <c r="C3" s="2"/>
      <c r="D3" s="41"/>
      <c r="E3" s="32">
        <v>0</v>
      </c>
      <c r="G3" s="32">
        <v>0</v>
      </c>
      <c r="I3" s="32">
        <v>0</v>
      </c>
    </row>
    <row r="4" spans="1:9" ht="15">
      <c r="A4" s="3" t="s">
        <v>2</v>
      </c>
      <c r="B4" s="63"/>
      <c r="C4" s="4" t="s">
        <v>3</v>
      </c>
      <c r="D4" s="42"/>
      <c r="E4" s="33">
        <v>0</v>
      </c>
      <c r="G4" s="33">
        <v>0</v>
      </c>
      <c r="I4" s="33">
        <v>0</v>
      </c>
    </row>
    <row r="5" spans="1:9" ht="15">
      <c r="A5" s="3" t="s">
        <v>4</v>
      </c>
      <c r="B5" s="63"/>
      <c r="C5" s="4" t="s">
        <v>5</v>
      </c>
      <c r="D5" s="42"/>
      <c r="E5" s="33">
        <v>0</v>
      </c>
      <c r="G5" s="34">
        <v>0</v>
      </c>
      <c r="I5" s="34">
        <v>0</v>
      </c>
    </row>
    <row r="6" spans="1:9" ht="15">
      <c r="A6" s="3" t="s">
        <v>6</v>
      </c>
      <c r="B6" s="63"/>
      <c r="C6" s="4" t="s">
        <v>7</v>
      </c>
      <c r="D6" s="42"/>
      <c r="E6" s="33">
        <v>0</v>
      </c>
      <c r="G6" s="34">
        <v>0</v>
      </c>
      <c r="I6" s="34">
        <v>0</v>
      </c>
    </row>
    <row r="7" spans="1:9" ht="15">
      <c r="A7" s="3" t="s">
        <v>32</v>
      </c>
      <c r="B7" s="63"/>
      <c r="C7" s="4" t="s">
        <v>33</v>
      </c>
      <c r="D7" s="42"/>
      <c r="E7" s="34">
        <v>0</v>
      </c>
      <c r="G7" s="33">
        <v>0</v>
      </c>
      <c r="I7" s="34">
        <v>0</v>
      </c>
    </row>
    <row r="8" spans="1:9" ht="15">
      <c r="A8" s="3" t="s">
        <v>34</v>
      </c>
      <c r="B8" s="63"/>
      <c r="C8" s="4" t="s">
        <v>35</v>
      </c>
      <c r="D8" s="42"/>
      <c r="E8" s="34">
        <v>0</v>
      </c>
      <c r="G8" s="33">
        <v>0</v>
      </c>
      <c r="I8" s="34">
        <v>0</v>
      </c>
    </row>
    <row r="9" spans="1:9" ht="15">
      <c r="A9" s="5" t="s">
        <v>8</v>
      </c>
      <c r="B9" s="64"/>
      <c r="C9" s="2" t="s">
        <v>9</v>
      </c>
      <c r="D9" s="41"/>
      <c r="E9" s="6">
        <f>(E4+E5+E6)</f>
        <v>0</v>
      </c>
      <c r="G9" s="30">
        <f>G4+G7+G8</f>
        <v>0</v>
      </c>
      <c r="I9" s="30">
        <f>I4</f>
        <v>0</v>
      </c>
    </row>
    <row r="10" spans="1:9" ht="15">
      <c r="A10" s="3" t="s">
        <v>10</v>
      </c>
      <c r="B10" s="63"/>
      <c r="C10" s="4"/>
      <c r="D10" s="42"/>
      <c r="E10" s="73">
        <v>0</v>
      </c>
      <c r="F10" s="74"/>
      <c r="G10" s="73">
        <v>0</v>
      </c>
      <c r="H10" s="74"/>
      <c r="I10" s="73">
        <v>0</v>
      </c>
    </row>
    <row r="11" spans="1:9" ht="30">
      <c r="A11" s="3" t="s">
        <v>36</v>
      </c>
      <c r="B11" s="63"/>
      <c r="C11" s="4"/>
      <c r="D11" s="42"/>
      <c r="E11" s="34">
        <v>0</v>
      </c>
      <c r="G11" s="37">
        <v>0</v>
      </c>
      <c r="I11" s="37">
        <v>0</v>
      </c>
    </row>
    <row r="12" spans="1:9" ht="15">
      <c r="A12" s="3" t="s">
        <v>37</v>
      </c>
      <c r="B12" s="63"/>
      <c r="C12" s="4"/>
      <c r="D12" s="42"/>
      <c r="E12" s="33">
        <v>0</v>
      </c>
      <c r="G12" s="33">
        <v>0</v>
      </c>
      <c r="I12" s="33">
        <v>0</v>
      </c>
    </row>
    <row r="13" spans="1:9" ht="15">
      <c r="A13" s="5" t="s">
        <v>45</v>
      </c>
      <c r="B13" s="64"/>
      <c r="C13" s="2" t="s">
        <v>11</v>
      </c>
      <c r="D13" s="41"/>
      <c r="E13" s="6">
        <f>E3-E10-E12</f>
        <v>0</v>
      </c>
      <c r="G13" s="30">
        <f>G3-G10-G11-G12</f>
        <v>0</v>
      </c>
      <c r="I13" s="30">
        <f>I3-I10-I11-I12</f>
        <v>0</v>
      </c>
    </row>
    <row r="14" spans="1:9" ht="15" customHeight="1">
      <c r="A14" s="3" t="s">
        <v>12</v>
      </c>
      <c r="B14" s="63"/>
      <c r="C14" s="4" t="s">
        <v>38</v>
      </c>
      <c r="D14" s="42"/>
      <c r="E14" s="33">
        <v>0</v>
      </c>
      <c r="G14" s="33">
        <v>0</v>
      </c>
      <c r="I14" s="33">
        <v>0</v>
      </c>
    </row>
    <row r="15" spans="1:9" ht="15" customHeight="1">
      <c r="A15" s="3" t="s">
        <v>39</v>
      </c>
      <c r="B15" s="63"/>
      <c r="C15" s="4" t="s">
        <v>40</v>
      </c>
      <c r="D15" s="42"/>
      <c r="E15" s="34">
        <v>0</v>
      </c>
      <c r="G15" s="33">
        <v>0</v>
      </c>
      <c r="I15" s="34">
        <v>0</v>
      </c>
    </row>
    <row r="16" spans="1:9" ht="15" customHeight="1">
      <c r="A16" s="3" t="s">
        <v>41</v>
      </c>
      <c r="B16" s="63"/>
      <c r="C16" s="4" t="s">
        <v>42</v>
      </c>
      <c r="D16" s="42"/>
      <c r="E16" s="34">
        <v>0</v>
      </c>
      <c r="G16" s="33">
        <v>0</v>
      </c>
      <c r="I16" s="34">
        <v>0</v>
      </c>
    </row>
    <row r="17" spans="1:9" ht="15" customHeight="1">
      <c r="A17" s="5" t="s">
        <v>43</v>
      </c>
      <c r="B17" s="64"/>
      <c r="C17" s="2" t="s">
        <v>13</v>
      </c>
      <c r="D17" s="41"/>
      <c r="E17" s="6">
        <f>E14</f>
        <v>0</v>
      </c>
      <c r="G17" s="30">
        <f>SUM(G14:G16)</f>
        <v>0</v>
      </c>
      <c r="I17" s="30">
        <f>I14</f>
        <v>0</v>
      </c>
    </row>
    <row r="18" spans="1:9" ht="15">
      <c r="A18" s="5" t="s">
        <v>14</v>
      </c>
      <c r="B18" s="64"/>
      <c r="C18" s="2" t="s">
        <v>15</v>
      </c>
      <c r="D18" s="41"/>
      <c r="E18" s="6">
        <f>E4+1.2*E5+1.4*E6+0.5*E17</f>
        <v>0</v>
      </c>
      <c r="G18" s="30">
        <f>G9+1/2*G17</f>
        <v>0</v>
      </c>
      <c r="I18" s="30">
        <f>I9+1/2*I17</f>
        <v>0</v>
      </c>
    </row>
    <row r="19" spans="1:9" ht="15">
      <c r="A19" s="3" t="s">
        <v>16</v>
      </c>
      <c r="B19" s="63"/>
      <c r="C19" s="4"/>
      <c r="D19" s="42"/>
      <c r="E19" s="73">
        <v>0</v>
      </c>
      <c r="F19" s="74"/>
      <c r="G19" s="73">
        <v>0</v>
      </c>
      <c r="H19" s="74"/>
      <c r="I19" s="73">
        <v>0</v>
      </c>
    </row>
    <row r="20" spans="1:9" ht="6" customHeight="1">
      <c r="A20" s="8"/>
      <c r="B20" s="70"/>
      <c r="C20" s="9"/>
      <c r="D20" s="43"/>
      <c r="E20" s="10"/>
      <c r="G20" s="10"/>
      <c r="I20" s="31"/>
    </row>
    <row r="21" spans="1:9" ht="15">
      <c r="A21" s="5" t="s">
        <v>17</v>
      </c>
      <c r="B21" s="64"/>
      <c r="C21" s="11"/>
      <c r="D21" s="44"/>
      <c r="E21" s="52"/>
      <c r="G21" s="12"/>
      <c r="I21" s="52"/>
    </row>
    <row r="22" spans="1:9" ht="19.5" customHeight="1">
      <c r="A22" s="3" t="s">
        <v>18</v>
      </c>
      <c r="B22" s="63"/>
      <c r="C22" s="4" t="s">
        <v>19</v>
      </c>
      <c r="D22" s="42"/>
      <c r="E22" s="71">
        <v>0</v>
      </c>
      <c r="G22" s="71">
        <v>0</v>
      </c>
      <c r="I22" s="71">
        <v>0</v>
      </c>
    </row>
    <row r="23" spans="1:9" ht="15">
      <c r="A23" s="3" t="s">
        <v>20</v>
      </c>
      <c r="B23" s="63"/>
      <c r="C23" s="4" t="s">
        <v>21</v>
      </c>
      <c r="D23" s="42"/>
      <c r="E23" s="71">
        <v>0</v>
      </c>
      <c r="G23" s="71">
        <v>0</v>
      </c>
      <c r="I23" s="71">
        <v>0</v>
      </c>
    </row>
    <row r="24" spans="1:9" ht="15">
      <c r="A24" s="3" t="s">
        <v>22</v>
      </c>
      <c r="B24" s="63"/>
      <c r="C24" s="4" t="s">
        <v>23</v>
      </c>
      <c r="D24" s="42"/>
      <c r="E24" s="13">
        <f>E3-E12</f>
        <v>0</v>
      </c>
      <c r="G24" s="13">
        <f>G3-G12</f>
        <v>0</v>
      </c>
      <c r="I24" s="13">
        <f>I3-I12</f>
        <v>0</v>
      </c>
    </row>
    <row r="25" spans="1:9" ht="15" customHeight="1">
      <c r="A25" s="3" t="s">
        <v>24</v>
      </c>
      <c r="B25" s="63"/>
      <c r="C25" s="4" t="s">
        <v>25</v>
      </c>
      <c r="D25" s="42"/>
      <c r="E25" s="72">
        <f>IF(E23&gt;0,E23/E24,0)</f>
        <v>0</v>
      </c>
      <c r="G25" s="72">
        <f>IF(G23&gt;0,G23/G24,0)</f>
        <v>0</v>
      </c>
      <c r="I25" s="72">
        <f>IF(I23&gt;0,I23/I24,0)</f>
        <v>0</v>
      </c>
    </row>
    <row r="26" spans="1:9" ht="15">
      <c r="A26" s="14" t="s">
        <v>26</v>
      </c>
      <c r="B26" s="63"/>
      <c r="C26" s="39"/>
      <c r="D26" s="45"/>
      <c r="E26" s="13">
        <f>IF(E25=0,0,ROUNDDOWN(E22/E25,0))</f>
        <v>0</v>
      </c>
      <c r="G26" s="13">
        <f>IF(G25=0,0,ROUNDDOWN(G22/G25,0))</f>
        <v>0</v>
      </c>
      <c r="I26" s="13">
        <f>IF(I25=0,0,ROUNDDOWN(I22/I25,0))</f>
        <v>0</v>
      </c>
    </row>
    <row r="27" spans="1:9" ht="15">
      <c r="A27" s="15"/>
      <c r="B27" s="63"/>
      <c r="C27" s="51"/>
      <c r="D27" s="45"/>
      <c r="E27" s="16">
        <f>IF(E26&gt;0,IF(E26&lt;=1/3*(E4+1.2*E5+1.4*E6+0.5*E17),"Atendido","Acima do limite"),"")</f>
      </c>
      <c r="G27" s="16">
        <f>IF(G26&gt;0,IF(G26&lt;=1/3*G9+1/6*G17,"Atendido","Acima do limite"),"")</f>
      </c>
      <c r="I27" s="16">
        <f>IF(I26&gt;0,IF(I26&lt;=1/3*I9+1/6*I17,"Atendido","Acima do limite"),"")</f>
      </c>
    </row>
    <row r="28" spans="1:9" ht="15" customHeight="1">
      <c r="A28" s="17" t="s">
        <v>27</v>
      </c>
      <c r="B28" s="63"/>
      <c r="C28" s="4"/>
      <c r="D28" s="46"/>
      <c r="E28" s="18">
        <f>1/3*(E4+1.2*E5+1.4*E6+0.5*E17)</f>
        <v>0</v>
      </c>
      <c r="G28" s="35">
        <f>1/3*G9+1/6*G17</f>
        <v>0</v>
      </c>
      <c r="I28" s="35">
        <f>1/3*I9+1/6*I17</f>
        <v>0</v>
      </c>
    </row>
    <row r="29" spans="1:9" ht="15">
      <c r="A29" s="19" t="s">
        <v>28</v>
      </c>
      <c r="B29" s="67"/>
      <c r="C29" s="7" t="s">
        <v>29</v>
      </c>
      <c r="D29" s="47"/>
      <c r="E29" s="20">
        <f>MIN(E26,E28)</f>
        <v>0</v>
      </c>
      <c r="G29" s="36">
        <f>MIN(G26,G28)</f>
        <v>0</v>
      </c>
      <c r="I29" s="36">
        <f>MIN(I26,I28)</f>
        <v>0</v>
      </c>
    </row>
    <row r="30" spans="1:9" ht="6" customHeight="1">
      <c r="A30" s="21"/>
      <c r="B30" s="69"/>
      <c r="C30" s="22"/>
      <c r="D30" s="48"/>
      <c r="E30" s="53"/>
      <c r="G30" s="53"/>
      <c r="I30" s="56"/>
    </row>
    <row r="31" spans="1:9" ht="22.5" customHeight="1">
      <c r="A31" s="23" t="s">
        <v>48</v>
      </c>
      <c r="B31" s="68"/>
      <c r="C31" s="24"/>
      <c r="D31" s="49"/>
      <c r="E31" s="25" t="s">
        <v>30</v>
      </c>
      <c r="G31" s="25" t="s">
        <v>44</v>
      </c>
      <c r="I31" s="25" t="s">
        <v>46</v>
      </c>
    </row>
    <row r="32" spans="1:9" ht="15" customHeight="1">
      <c r="A32" s="26" t="s">
        <v>47</v>
      </c>
      <c r="B32" s="65"/>
      <c r="C32" s="27"/>
      <c r="D32" s="50"/>
      <c r="E32" s="54" t="str">
        <f>IF(E13&gt;0,IF(E13&lt;=6*E4+7*E5+8*E6+2.5*E17+5*E29,"Atendido","Não atendido"),"Não atendido")</f>
        <v>Não atendido</v>
      </c>
      <c r="G32" s="54" t="str">
        <f>IF(G13&gt;0,IF(G13&lt;=6*G9+2.5*G17+5*G29,"Atendido","Não atendido"),"Não atendido")</f>
        <v>Não atendido</v>
      </c>
      <c r="I32" s="54" t="str">
        <f>IF(I13&gt;0,IF(I13&lt;=5*I9+2*I17+4*I29,"Atendido","Não atendido"),"Não atendido")</f>
        <v>Não atendido</v>
      </c>
    </row>
    <row r="33" spans="1:9" ht="15" customHeight="1">
      <c r="A33" s="28" t="s">
        <v>31</v>
      </c>
      <c r="B33" s="66"/>
      <c r="C33" s="29"/>
      <c r="D33" s="59"/>
      <c r="E33" s="55" t="str">
        <f>IF(E13&gt;0,IF(E9&gt;=E13/10,"Atendido","Não atendido"),"Não atendido")</f>
        <v>Não atendido</v>
      </c>
      <c r="F33" s="60"/>
      <c r="G33" s="55" t="str">
        <f>IF(G13&gt;0,IF(G7&gt;=G13/10,"Atendido","Não atendido"),"Não atendido")</f>
        <v>Não atendido</v>
      </c>
      <c r="H33" s="60"/>
      <c r="I33" s="55" t="str">
        <f>IF(I13&gt;0,IF(I9&gt;=I13/10,"Atendido","Não atendido"),"Não atendido")</f>
        <v>Não atendido</v>
      </c>
    </row>
  </sheetData>
  <sheetProtection password="B153" sheet="1" objects="1" scenarios="1"/>
  <mergeCells count="1">
    <mergeCell ref="A1:I1"/>
  </mergeCells>
  <conditionalFormatting sqref="E32">
    <cfRule type="cellIs" priority="6" dxfId="6" operator="equal">
      <formula>"Não atendido"</formula>
    </cfRule>
  </conditionalFormatting>
  <conditionalFormatting sqref="E33">
    <cfRule type="cellIs" priority="7" dxfId="6" operator="equal">
      <formula>"Não atendido"</formula>
    </cfRule>
  </conditionalFormatting>
  <conditionalFormatting sqref="G33">
    <cfRule type="cellIs" priority="3" dxfId="6" operator="equal">
      <formula>"Não atendido"</formula>
    </cfRule>
  </conditionalFormatting>
  <conditionalFormatting sqref="G32">
    <cfRule type="cellIs" priority="4" dxfId="6" operator="equal">
      <formula>"Não atendido"</formula>
    </cfRule>
  </conditionalFormatting>
  <conditionalFormatting sqref="I33">
    <cfRule type="cellIs" priority="1" dxfId="6" operator="equal">
      <formula>"Não atendido"</formula>
    </cfRule>
  </conditionalFormatting>
  <conditionalFormatting sqref="I32">
    <cfRule type="cellIs" priority="2" dxfId="6" operator="equal">
      <formula>"Não atendido"</formula>
    </cfRule>
  </conditionalFormatting>
  <printOptions/>
  <pageMargins left="0.511805555555555" right="0.511805555555555" top="0.7875" bottom="0.7875" header="0.511805555555555" footer="0.51180555555555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Pereira Martins</dc:creator>
  <cp:keywords/>
  <dc:description/>
  <cp:lastModifiedBy>Aline Cristina Moreira</cp:lastModifiedBy>
  <dcterms:created xsi:type="dcterms:W3CDTF">2016-08-03T19:34:16Z</dcterms:created>
  <dcterms:modified xsi:type="dcterms:W3CDTF">2018-09-13T19:52:29Z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